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Для женщин" sheetId="6" r:id="rId1"/>
    <sheet name="Для мужчин" sheetId="10" r:id="rId2"/>
    <sheet name="Пример" sheetId="11" r:id="rId3"/>
  </sheets>
  <calcPr calcId="125725"/>
</workbook>
</file>

<file path=xl/calcChain.xml><?xml version="1.0" encoding="utf-8"?>
<calcChain xmlns="http://schemas.openxmlformats.org/spreadsheetml/2006/main">
  <c r="B22" i="11"/>
  <c r="B23" s="1"/>
  <c r="B15"/>
  <c r="B16" s="1"/>
  <c r="B24" i="10"/>
  <c r="B17"/>
  <c r="B25"/>
  <c r="B18"/>
  <c r="B24" i="6"/>
  <c r="B17"/>
  <c r="B17" i="11" l="1"/>
  <c r="B35" s="1"/>
  <c r="E16"/>
  <c r="B18"/>
  <c r="F16"/>
  <c r="B24"/>
  <c r="E23"/>
  <c r="B25"/>
  <c r="F23"/>
  <c r="B20" i="10"/>
  <c r="F18"/>
  <c r="B19"/>
  <c r="B37" s="1"/>
  <c r="E18"/>
  <c r="B27"/>
  <c r="F25"/>
  <c r="B26"/>
  <c r="E25"/>
  <c r="B25" i="6"/>
  <c r="B27" s="1"/>
  <c r="B18"/>
  <c r="F18" s="1"/>
  <c r="E25" i="11" l="1"/>
  <c r="F25"/>
  <c r="F24"/>
  <c r="E24"/>
  <c r="E18"/>
  <c r="F18"/>
  <c r="B37"/>
  <c r="B36"/>
  <c r="F17"/>
  <c r="E37"/>
  <c r="E36"/>
  <c r="E35"/>
  <c r="E17"/>
  <c r="B38" i="10"/>
  <c r="E26"/>
  <c r="F26"/>
  <c r="F27"/>
  <c r="E27"/>
  <c r="E39"/>
  <c r="E38"/>
  <c r="E37"/>
  <c r="E19"/>
  <c r="B39"/>
  <c r="F19"/>
  <c r="F20"/>
  <c r="E20"/>
  <c r="B26" i="6"/>
  <c r="E26" s="1"/>
  <c r="E25"/>
  <c r="F25"/>
  <c r="B20"/>
  <c r="E18"/>
  <c r="B19"/>
  <c r="B37" s="1"/>
  <c r="F26"/>
  <c r="E27"/>
  <c r="F27"/>
  <c r="B38" l="1"/>
  <c r="B39"/>
  <c r="E39"/>
  <c r="E37"/>
  <c r="E20"/>
  <c r="E19"/>
  <c r="F20"/>
  <c r="E38"/>
  <c r="F19"/>
</calcChain>
</file>

<file path=xl/comments1.xml><?xml version="1.0" encoding="utf-8"?>
<comments xmlns="http://schemas.openxmlformats.org/spreadsheetml/2006/main">
  <authors>
    <author>1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Коэффициенты физической активности:</t>
        </r>
        <r>
          <rPr>
            <sz val="9"/>
            <color indexed="81"/>
            <rFont val="Tahoma"/>
            <family val="2"/>
            <charset val="204"/>
          </rPr>
          <t xml:space="preserve">
Минимальные нагрузки (сидячая работа) - 1.2
Немного дневной активности и легкие упражнения 1-3 раза в неделю - 1.375
Тренировки 4-5 раз в неделю (или работа средней тяжести) - 1.4625
Интенсивные тренировки 4-5 раз в неделю - 1.550
Ежедневные тренировки - 1.6375
Ежедневные интенсивные тренировки или тренировки 2 раза в день - 1.725
Тяжелая физическая работа или интенсивные тренировки 2 раза в день - 1.9
Фактором активности является образ жизни, а не только время тренировки. Образ жизни включает в себя работу, спорт, базовую ежедневную активность и т.д.</t>
        </r>
      </text>
    </comment>
    <comment ref="A11" authorId="0">
      <text>
        <r>
          <rPr>
            <sz val="9"/>
            <color indexed="81"/>
            <rFont val="Tahoma"/>
            <family val="2"/>
            <charset val="204"/>
          </rPr>
          <t>Рекомендованное значение для дефицита калорий: 10-15%.
Не стоит использовать дефицит калорий более 20%.
Профицит калорий рекомендован от 10 до 20%.
Для удержания веса оставьте эту графу неизменной.</t>
        </r>
      </text>
    </comment>
    <comment ref="A15" authorId="0">
      <text>
        <r>
          <rPr>
            <sz val="9"/>
            <color indexed="81"/>
            <rFont val="Tahoma"/>
            <family val="2"/>
            <charset val="204"/>
          </rPr>
          <t>Хотя формула Миффлина-Сан Жеора появилась всего лишь несколько лет назад, но она признана наиболее точной на сегодняшний день.</t>
        </r>
      </text>
    </comment>
    <comment ref="A17" authorId="0">
      <text>
        <r>
          <rPr>
            <sz val="9"/>
            <color indexed="81"/>
            <rFont val="Tahoma"/>
            <family val="2"/>
            <charset val="204"/>
          </rPr>
          <t xml:space="preserve">Основной уровень метаболизма – это число калорий, необходимых вашему телу для выполнения базовых повседневных функций, таких как циркуляция крови, переваривание пищи и дыхание. </t>
        </r>
      </text>
    </comment>
    <comment ref="A22" authorId="0">
      <text>
        <r>
          <rPr>
            <sz val="9"/>
            <color indexed="81"/>
            <rFont val="Tahoma"/>
            <family val="2"/>
            <charset val="204"/>
          </rPr>
          <t>Формула Харриса-Бенедикта выведена еще в далеком 1919 году и для современного человека уже не является достаточно точной, имеет погрешность примерно 5%.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Коэффициенты физической активности:</t>
        </r>
        <r>
          <rPr>
            <sz val="9"/>
            <color indexed="81"/>
            <rFont val="Tahoma"/>
            <family val="2"/>
            <charset val="204"/>
          </rPr>
          <t xml:space="preserve">
Минимальные нагрузки (сидячая работа) - 1.2
Немного дневной активности и легкие упражнения 1-3 раза в неделю - 1.375
Тренировки 4-5 раз в неделю (или работа средней тяжести) - 1.4625
Интенсивные тренировки 4-5 раз в неделю - 1.550
Ежедневные тренировки - 1.6375
Ежедневные интенсивные тренировки или тренировки 2 раза в день - 1.725
Тяжелая физическая работа или интенсивные тренировки 2 раза в день - 1.9
Фактором активности является образ жизни, а не только время тренировки. Образ жизни включает в себя работу, спорт, базовую ежедневную активность и т.д.</t>
        </r>
      </text>
    </comment>
    <comment ref="A11" authorId="0">
      <text>
        <r>
          <rPr>
            <sz val="9"/>
            <color indexed="81"/>
            <rFont val="Tahoma"/>
            <family val="2"/>
            <charset val="204"/>
          </rPr>
          <t>Рекомендованное значение для дефицита калорий: 10-15%.
Не используйте дефицит калорий более 20%!</t>
        </r>
      </text>
    </comment>
    <comment ref="A15" authorId="0">
      <text>
        <r>
          <rPr>
            <sz val="9"/>
            <color indexed="81"/>
            <rFont val="Tahoma"/>
            <family val="2"/>
            <charset val="204"/>
          </rPr>
          <t>Хотя формула Миффлина-Сан Жеора появилась всего лишь несколько лет назад, но она признана наиболее точной на сегодняшний день.</t>
        </r>
      </text>
    </comment>
    <comment ref="A17" authorId="0">
      <text>
        <r>
          <rPr>
            <sz val="9"/>
            <color indexed="81"/>
            <rFont val="Tahoma"/>
            <family val="2"/>
            <charset val="204"/>
          </rPr>
          <t xml:space="preserve">Основной уровень метаболизма – это число калорий, необходимых вашему телу для выполнения базовых повседневных функций, таких как циркуляция крови, переваривание пищи и дыхание. </t>
        </r>
      </text>
    </comment>
    <comment ref="A22" authorId="0">
      <text>
        <r>
          <rPr>
            <sz val="9"/>
            <color indexed="81"/>
            <rFont val="Tahoma"/>
            <family val="2"/>
            <charset val="204"/>
          </rPr>
          <t>Формула Харриса-Бенедикта выведена еще в далеком 1919 году и для современного человека уже не является достаточно точной, имеет погрешность примерно 5%.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Коэффициенты физической активности:</t>
        </r>
        <r>
          <rPr>
            <sz val="9"/>
            <color indexed="81"/>
            <rFont val="Tahoma"/>
            <family val="2"/>
            <charset val="204"/>
          </rPr>
          <t xml:space="preserve">
Минимальные нагрузки (сидячая работа) - 1.2
Немного дневной активности и легкие упражнения 1-3 раза в неделю - 1.375
Тренировки 4-5 раз в неделю (или работа средней тяжести) - 1.4625
Интенсивные тренировки 4-5 раз в неделю - 1.550
Ежедневные тренировки - 1.6375
Ежедневные интенсивные тренировки или тренировки 2 раза в день - 1.725
Тяжелая физическая работа или интенсивные тренировки 2 раза в день - 1.9
Фактором активности является образ жизни, а не только время тренировки. Образ жизни включает в себя работу, спорт, базовую ежедневную активность и т.д.</t>
        </r>
      </text>
    </comment>
    <comment ref="A9" authorId="0">
      <text>
        <r>
          <rPr>
            <sz val="9"/>
            <color indexed="81"/>
            <rFont val="Tahoma"/>
            <family val="2"/>
            <charset val="204"/>
          </rPr>
          <t>Рекомендованное значение для дефицита калорий: 10-15%.
Не стоит использовать дефицит калорий более 20%.
Профицит калорий рекомендован от 10 до 20%.
Для удержания веса оставьте эту графу неизменной.</t>
        </r>
      </text>
    </comment>
    <comment ref="A13" authorId="0">
      <text>
        <r>
          <rPr>
            <sz val="9"/>
            <color indexed="81"/>
            <rFont val="Tahoma"/>
            <family val="2"/>
            <charset val="204"/>
          </rPr>
          <t>Хотя формула Миффлина-Сан Жеора появилась всего лишь несколько лет назад, но она признана наиболее точной на сегодняшний день.</t>
        </r>
      </text>
    </comment>
    <comment ref="A15" authorId="0">
      <text>
        <r>
          <rPr>
            <sz val="9"/>
            <color indexed="81"/>
            <rFont val="Tahoma"/>
            <family val="2"/>
            <charset val="204"/>
          </rPr>
          <t xml:space="preserve">Основной уровень метаболизма – это число калорий, необходимых вашему телу для выполнения базовых повседневных функций, таких как циркуляция крови, переваривание пищи и дыхание. </t>
        </r>
      </text>
    </comment>
    <comment ref="A20" authorId="0">
      <text>
        <r>
          <rPr>
            <sz val="9"/>
            <color indexed="81"/>
            <rFont val="Tahoma"/>
            <family val="2"/>
            <charset val="204"/>
          </rPr>
          <t>Формула Харриса-Бенедикта выведена еще в далеком 1919 году и для современного человека уже не является достаточно точной, имеет погрешность примерно 5%.</t>
        </r>
      </text>
    </comment>
  </commentList>
</comments>
</file>

<file path=xl/sharedStrings.xml><?xml version="1.0" encoding="utf-8"?>
<sst xmlns="http://schemas.openxmlformats.org/spreadsheetml/2006/main" count="130" uniqueCount="37">
  <si>
    <t>белки</t>
  </si>
  <si>
    <t>жиры</t>
  </si>
  <si>
    <t>углеводы</t>
  </si>
  <si>
    <t>Поддержка (сохранение веса)</t>
  </si>
  <si>
    <t>Профицит калорий (набор веса)</t>
  </si>
  <si>
    <t>Основной уровень метаболизма</t>
  </si>
  <si>
    <t>Вес (в кг)</t>
  </si>
  <si>
    <t>3. На основе этих данных рассчитаем основной уровень метаболизма и коридор калорий</t>
  </si>
  <si>
    <t>Рост (в см)</t>
  </si>
  <si>
    <t>Возраст</t>
  </si>
  <si>
    <t>Процент дефицита/профицита</t>
  </si>
  <si>
    <t xml:space="preserve">Минимальное значание  </t>
  </si>
  <si>
    <t>Максимальное значение</t>
  </si>
  <si>
    <t>Допустимый коридор калорий</t>
  </si>
  <si>
    <t>б) По формуле Харриса-Бенедикта (с погрешностью):</t>
  </si>
  <si>
    <t>При поддержке (сохранение веса) введите значение 1, при дефиците (похудении) - 2, при профиците (наборе веса) - 3</t>
  </si>
  <si>
    <t xml:space="preserve">Минимальное значение  </t>
  </si>
  <si>
    <t xml:space="preserve">Максимальные значения БЖУ  </t>
  </si>
  <si>
    <t>Минимальные значение  БЖУ</t>
  </si>
  <si>
    <t>5. Теперь посчитаем допустимый коридор белков, углеводов и жиров</t>
  </si>
  <si>
    <t>Белки</t>
  </si>
  <si>
    <t>Жиры</t>
  </si>
  <si>
    <t>Углеводы</t>
  </si>
  <si>
    <t>Дефицит калорий (похудение)</t>
  </si>
  <si>
    <r>
      <t xml:space="preserve">4. Для расчета белков, углеводов и жиров необходимо ввести коэффициент 1, 2 или 3 </t>
    </r>
    <r>
      <rPr>
        <i/>
        <sz val="11"/>
        <color theme="1"/>
        <rFont val="Calibri"/>
        <family val="2"/>
        <charset val="204"/>
        <scheme val="minor"/>
      </rPr>
      <t>(по умолчанию стоит коэф. 2 - для похудения)</t>
    </r>
  </si>
  <si>
    <t xml:space="preserve">Коэфициент активности </t>
  </si>
  <si>
    <r>
      <t xml:space="preserve">2. Введите в пустых ячейках свой вес, рост, возраст, коэффициент активности, желаемый процент профицита/дефицита. </t>
    </r>
    <r>
      <rPr>
        <b/>
        <sz val="11"/>
        <color theme="1"/>
        <rFont val="Calibri"/>
        <family val="2"/>
        <charset val="204"/>
        <scheme val="minor"/>
      </rPr>
      <t>В ячейках с красными уголками указано примечание.</t>
    </r>
  </si>
  <si>
    <t>а) По формуле Миффлина-Сан Жеора (более точная):</t>
  </si>
  <si>
    <t>1. Возьмем для примера женщину, с весом 72 кг, ростом 168 см и возрастом 34 года. Занимается спортом 2-3 раза в неделю, хочет похудеть.</t>
  </si>
  <si>
    <t>4. Для расчета белков, углеводов и жиров необходимо ввести коэффициент 1, 2 или 3. Для похудения вводим цифру 2.</t>
  </si>
  <si>
    <t xml:space="preserve">Расчет калорийности и нормы белков, углеводов и жиров для женщин от сайта GoodLooker.Ru </t>
  </si>
  <si>
    <t>Расчет калорийности и нормы белков, углеводов и жиров для мужчин от сайта GoodLooker.Ru</t>
  </si>
  <si>
    <t>Расчет калорийности и нормы белков, углеводов и жиров от сайта GoodLooker.Ru (пример)</t>
  </si>
  <si>
    <t>6. Введите итоговые значения</t>
  </si>
  <si>
    <r>
      <rPr>
        <b/>
        <sz val="11"/>
        <color theme="1"/>
        <rFont val="Calibri"/>
        <family val="2"/>
        <charset val="204"/>
        <scheme val="minor"/>
      </rPr>
      <t>Итого:</t>
    </r>
    <r>
      <rPr>
        <sz val="11"/>
        <color theme="1"/>
        <rFont val="Calibri"/>
        <family val="2"/>
        <charset val="204"/>
        <scheme val="minor"/>
      </rPr>
      <t xml:space="preserve">
Коридор калорий: ккал
Белки: г
Жиры:  г
Углеводы: г </t>
    </r>
  </si>
  <si>
    <t>1. Более подробную информацию об использовании таблицей можете прочитать на нашем сайте по ссылке: http://goodlooker.ru/tablica-dlya-raschetov-bzhu.html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</si>
  <si>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 xml:space="preserve">
Коридор калорий: 1694-1872 ккал
Белки: 89-144 г
Жиры: 50-69 г
Углеводы: 178-245 г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</si>
</sst>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002060"/>
      <name val="Calibri"/>
      <family val="2"/>
      <charset val="204"/>
      <scheme val="minor"/>
    </font>
    <font>
      <sz val="14"/>
      <color rgb="FF002060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  <font>
      <b/>
      <sz val="11"/>
      <color theme="7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 applyAlignment="1"/>
    <xf numFmtId="0" fontId="0" fillId="0" borderId="0" xfId="3" applyFont="1" applyFill="1" applyBorder="1" applyAlignment="1">
      <alignment horizontal="left" wrapText="1"/>
    </xf>
    <xf numFmtId="1" fontId="0" fillId="0" borderId="0" xfId="0" applyNumberFormat="1" applyBorder="1" applyAlignment="1"/>
    <xf numFmtId="0" fontId="0" fillId="0" borderId="0" xfId="1" applyFont="1" applyFill="1" applyBorder="1" applyAlignment="1"/>
    <xf numFmtId="0" fontId="4" fillId="0" borderId="0" xfId="0" applyFont="1" applyBorder="1" applyAlignment="1"/>
    <xf numFmtId="0" fontId="0" fillId="0" borderId="0" xfId="1" applyFont="1" applyFill="1" applyBorder="1"/>
    <xf numFmtId="0" fontId="0" fillId="0" borderId="0" xfId="3" applyFont="1" applyFill="1" applyBorder="1" applyAlignment="1">
      <alignment horizontal="left" wrapText="1"/>
    </xf>
    <xf numFmtId="1" fontId="0" fillId="0" borderId="0" xfId="0" applyNumberFormat="1" applyFill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9" fontId="0" fillId="0" borderId="9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3" applyFont="1" applyFill="1" applyBorder="1" applyAlignment="1">
      <alignment horizontal="left" wrapText="1"/>
    </xf>
    <xf numFmtId="0" fontId="0" fillId="5" borderId="5" xfId="3" applyFont="1" applyFill="1" applyBorder="1"/>
    <xf numFmtId="0" fontId="0" fillId="5" borderId="6" xfId="3" applyFont="1" applyFill="1" applyBorder="1"/>
    <xf numFmtId="0" fontId="0" fillId="5" borderId="10" xfId="3" applyFont="1" applyFill="1" applyBorder="1" applyAlignment="1">
      <alignment wrapText="1"/>
    </xf>
    <xf numFmtId="0" fontId="0" fillId="6" borderId="8" xfId="1" applyFont="1" applyFill="1" applyBorder="1"/>
    <xf numFmtId="0" fontId="0" fillId="6" borderId="9" xfId="1" applyFont="1" applyFill="1" applyBorder="1"/>
    <xf numFmtId="0" fontId="0" fillId="7" borderId="7" xfId="1" applyFont="1" applyFill="1" applyBorder="1" applyAlignment="1">
      <alignment wrapText="1"/>
    </xf>
    <xf numFmtId="0" fontId="0" fillId="7" borderId="8" xfId="1" applyFont="1" applyFill="1" applyBorder="1"/>
    <xf numFmtId="0" fontId="0" fillId="7" borderId="9" xfId="1" applyFont="1" applyFill="1" applyBorder="1"/>
    <xf numFmtId="1" fontId="0" fillId="7" borderId="16" xfId="0" applyNumberFormat="1" applyFill="1" applyBorder="1"/>
    <xf numFmtId="0" fontId="0" fillId="7" borderId="17" xfId="0" applyFill="1" applyBorder="1"/>
    <xf numFmtId="0" fontId="0" fillId="7" borderId="7" xfId="1" applyFont="1" applyFill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0" fontId="0" fillId="7" borderId="6" xfId="1" applyFont="1" applyFill="1" applyBorder="1"/>
    <xf numFmtId="1" fontId="0" fillId="0" borderId="23" xfId="0" applyNumberFormat="1" applyFill="1" applyBorder="1"/>
    <xf numFmtId="0" fontId="0" fillId="7" borderId="5" xfId="1" applyFont="1" applyFill="1" applyBorder="1"/>
    <xf numFmtId="0" fontId="0" fillId="7" borderId="10" xfId="1" applyFont="1" applyFill="1" applyBorder="1"/>
    <xf numFmtId="1" fontId="0" fillId="0" borderId="12" xfId="0" applyNumberFormat="1" applyBorder="1"/>
    <xf numFmtId="1" fontId="0" fillId="0" borderId="24" xfId="0" applyNumberFormat="1" applyFill="1" applyBorder="1"/>
    <xf numFmtId="1" fontId="0" fillId="0" borderId="11" xfId="0" applyNumberFormat="1" applyFill="1" applyBorder="1"/>
    <xf numFmtId="1" fontId="0" fillId="0" borderId="25" xfId="0" applyNumberFormat="1" applyFill="1" applyBorder="1"/>
    <xf numFmtId="1" fontId="0" fillId="0" borderId="26" xfId="0" applyNumberFormat="1" applyBorder="1"/>
    <xf numFmtId="0" fontId="1" fillId="6" borderId="7" xfId="2" applyFill="1" applyBorder="1"/>
    <xf numFmtId="0" fontId="1" fillId="6" borderId="8" xfId="2" applyFill="1" applyBorder="1"/>
    <xf numFmtId="0" fontId="1" fillId="6" borderId="9" xfId="2" applyFill="1" applyBorder="1"/>
    <xf numFmtId="0" fontId="0" fillId="6" borderId="7" xfId="1" applyFont="1" applyFill="1" applyBorder="1"/>
    <xf numFmtId="0" fontId="0" fillId="0" borderId="0" xfId="3" applyFont="1" applyFill="1" applyBorder="1"/>
    <xf numFmtId="0" fontId="3" fillId="0" borderId="0" xfId="0" applyFont="1" applyBorder="1" applyAlignment="1"/>
    <xf numFmtId="0" fontId="0" fillId="9" borderId="8" xfId="1" applyFont="1" applyFill="1" applyBorder="1"/>
    <xf numFmtId="0" fontId="0" fillId="9" borderId="7" xfId="1" applyFont="1" applyFill="1" applyBorder="1" applyAlignment="1">
      <alignment wrapText="1"/>
    </xf>
    <xf numFmtId="0" fontId="0" fillId="9" borderId="9" xfId="1" applyFont="1" applyFill="1" applyBorder="1"/>
    <xf numFmtId="0" fontId="0" fillId="9" borderId="5" xfId="1" applyFont="1" applyFill="1" applyBorder="1"/>
    <xf numFmtId="0" fontId="0" fillId="9" borderId="6" xfId="1" applyFont="1" applyFill="1" applyBorder="1"/>
    <xf numFmtId="0" fontId="0" fillId="9" borderId="10" xfId="1" applyFont="1" applyFill="1" applyBorder="1"/>
    <xf numFmtId="0" fontId="0" fillId="9" borderId="7" xfId="1" applyFont="1" applyFill="1" applyBorder="1"/>
    <xf numFmtId="1" fontId="0" fillId="9" borderId="16" xfId="0" applyNumberFormat="1" applyFill="1" applyBorder="1"/>
    <xf numFmtId="0" fontId="0" fillId="9" borderId="17" xfId="0" applyFill="1" applyBorder="1"/>
    <xf numFmtId="0" fontId="13" fillId="0" borderId="0" xfId="4" applyFill="1" applyBorder="1" applyAlignment="1" applyProtection="1"/>
    <xf numFmtId="0" fontId="13" fillId="0" borderId="0" xfId="4" applyFill="1" applyBorder="1" applyAlignment="1" applyProtection="1">
      <alignment wrapText="1"/>
    </xf>
    <xf numFmtId="0" fontId="0" fillId="8" borderId="1" xfId="1" applyFont="1" applyFill="1" applyBorder="1" applyAlignment="1">
      <alignment horizontal="left" wrapText="1"/>
    </xf>
    <xf numFmtId="0" fontId="0" fillId="8" borderId="28" xfId="1" applyFont="1" applyFill="1" applyBorder="1" applyAlignment="1">
      <alignment horizontal="left"/>
    </xf>
    <xf numFmtId="0" fontId="0" fillId="8" borderId="2" xfId="1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1" fontId="0" fillId="6" borderId="18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3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">
    <cellStyle name="20% - Акцент3" xfId="1" builtinId="38"/>
    <cellStyle name="20% - Акцент5" xfId="2" builtinId="46"/>
    <cellStyle name="20% - Акцент6" xfId="3" builtinId="50"/>
    <cellStyle name="Гиперссылка" xfId="4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AE0DE"/>
      <color rgb="FFF5BDB9"/>
      <color rgb="FFEC827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>
      <selection activeCell="D10" sqref="D10"/>
    </sheetView>
  </sheetViews>
  <sheetFormatPr defaultRowHeight="15"/>
  <cols>
    <col min="1" max="1" width="42.28515625" customWidth="1"/>
    <col min="2" max="2" width="11.5703125" customWidth="1"/>
    <col min="4" max="4" width="36.85546875" customWidth="1"/>
    <col min="5" max="5" width="23.140625" bestFit="1" customWidth="1"/>
    <col min="6" max="6" width="24.140625" bestFit="1" customWidth="1"/>
    <col min="7" max="7" width="31" bestFit="1" customWidth="1"/>
    <col min="8" max="8" width="20" customWidth="1"/>
  </cols>
  <sheetData>
    <row r="1" spans="1:18" ht="18.75">
      <c r="A1" s="85" t="s">
        <v>30</v>
      </c>
      <c r="B1" s="86"/>
      <c r="C1" s="86"/>
      <c r="D1" s="86"/>
      <c r="E1" s="86"/>
    </row>
    <row r="3" spans="1:18">
      <c r="A3" s="87" t="s">
        <v>35</v>
      </c>
      <c r="B3" s="87"/>
      <c r="C3" s="87"/>
      <c r="D3" s="87"/>
      <c r="E3" s="87"/>
      <c r="F3" s="87"/>
      <c r="G3" s="87"/>
      <c r="H3" s="87"/>
    </row>
    <row r="5" spans="1:18">
      <c r="A5" s="87" t="s">
        <v>26</v>
      </c>
      <c r="B5" s="87"/>
      <c r="C5" s="87"/>
      <c r="D5" s="87"/>
      <c r="E5" s="87"/>
      <c r="F5" s="87"/>
      <c r="G5" s="87"/>
      <c r="H5" s="87"/>
    </row>
    <row r="6" spans="1:18" s="4" customFormat="1" ht="19.5" customHeight="1" thickBot="1">
      <c r="A6" s="3"/>
      <c r="B6" s="3"/>
      <c r="C6" s="3"/>
      <c r="D6" s="3"/>
      <c r="E6" s="3"/>
      <c r="J6" s="26"/>
      <c r="K6" s="27"/>
      <c r="L6" s="27"/>
      <c r="M6" s="27"/>
      <c r="N6" s="27"/>
      <c r="O6" s="27"/>
      <c r="P6" s="27"/>
      <c r="Q6" s="27"/>
      <c r="R6" s="27"/>
    </row>
    <row r="7" spans="1:18" s="4" customFormat="1" ht="18" customHeight="1">
      <c r="A7" s="29" t="s">
        <v>6</v>
      </c>
      <c r="B7" s="7"/>
      <c r="C7"/>
      <c r="D7" s="2"/>
      <c r="E7" s="68"/>
      <c r="J7" s="27"/>
      <c r="K7" s="27"/>
      <c r="L7" s="27"/>
      <c r="M7" s="27"/>
      <c r="N7" s="27"/>
      <c r="O7" s="27"/>
      <c r="P7" s="27"/>
      <c r="Q7" s="27"/>
      <c r="R7" s="27"/>
    </row>
    <row r="8" spans="1:18">
      <c r="A8" s="30" t="s">
        <v>8</v>
      </c>
      <c r="B8" s="8"/>
      <c r="D8" s="57"/>
      <c r="E8" s="69"/>
    </row>
    <row r="9" spans="1:18" ht="15" customHeight="1">
      <c r="A9" s="30" t="s">
        <v>9</v>
      </c>
      <c r="B9" s="8"/>
      <c r="D9" s="6"/>
    </row>
    <row r="10" spans="1:18">
      <c r="A10" s="30" t="s">
        <v>25</v>
      </c>
      <c r="B10" s="8"/>
      <c r="D10" s="6"/>
      <c r="E10" s="6"/>
    </row>
    <row r="11" spans="1:18" ht="14.45" customHeight="1" thickBot="1">
      <c r="A11" s="31" t="s">
        <v>10</v>
      </c>
      <c r="B11" s="20">
        <v>0.1</v>
      </c>
      <c r="D11" s="9"/>
      <c r="E11" s="1"/>
    </row>
    <row r="12" spans="1:18" ht="14.45" customHeight="1">
      <c r="D12" s="9"/>
      <c r="E12" s="1"/>
    </row>
    <row r="13" spans="1:18" ht="14.45" customHeight="1">
      <c r="A13" s="88" t="s">
        <v>7</v>
      </c>
      <c r="B13" s="88"/>
      <c r="C13" s="88"/>
      <c r="D13" s="88"/>
      <c r="E13" s="88"/>
    </row>
    <row r="14" spans="1:18" ht="14.45" customHeight="1">
      <c r="A14" s="10"/>
      <c r="B14" s="10"/>
      <c r="C14" s="10"/>
      <c r="D14" s="10"/>
      <c r="E14" s="10"/>
    </row>
    <row r="15" spans="1:18" ht="14.45" customHeight="1">
      <c r="A15" s="83" t="s">
        <v>27</v>
      </c>
      <c r="B15" s="84"/>
      <c r="D15" s="1"/>
      <c r="E15" s="1"/>
    </row>
    <row r="16" spans="1:18" ht="15.75" thickBot="1">
      <c r="A16" s="76"/>
      <c r="B16" s="76"/>
      <c r="D16" s="77" t="s">
        <v>13</v>
      </c>
      <c r="E16" s="77"/>
      <c r="F16" s="77"/>
    </row>
    <row r="17" spans="1:8" ht="15.75" thickBot="1">
      <c r="A17" s="34" t="s">
        <v>5</v>
      </c>
      <c r="B17" s="17">
        <f>9.99*$B$7+6.25*$B$8-4.92*$B$9-161</f>
        <v>-161</v>
      </c>
      <c r="D17" s="13"/>
      <c r="E17" s="37" t="s">
        <v>11</v>
      </c>
      <c r="F17" s="38" t="s">
        <v>12</v>
      </c>
      <c r="G17" s="13"/>
      <c r="H17" s="13"/>
    </row>
    <row r="18" spans="1:8">
      <c r="A18" s="35" t="s">
        <v>3</v>
      </c>
      <c r="B18" s="18">
        <f>IF(($B$17*B10)&lt;1200,1200,$B$17*B10)</f>
        <v>1200</v>
      </c>
      <c r="D18" s="46" t="s">
        <v>3</v>
      </c>
      <c r="E18" s="45">
        <f>IF(($B$18-0.05*$B$18)&lt;=1200,1200,$B$18-0.05*$B$18)</f>
        <v>1200</v>
      </c>
      <c r="F18" s="49">
        <f>$B$18+0.05*$B$18</f>
        <v>1260</v>
      </c>
      <c r="G18" s="12"/>
      <c r="H18" s="11"/>
    </row>
    <row r="19" spans="1:8">
      <c r="A19" s="35" t="s">
        <v>23</v>
      </c>
      <c r="B19" s="18">
        <f>IF(($B$18-B11*$B$18)&lt;=1200,1200,$B$18-B11*$B$18)</f>
        <v>1200</v>
      </c>
      <c r="D19" s="44" t="s">
        <v>23</v>
      </c>
      <c r="E19" s="48">
        <f>IF(($B$19-0.05*$B$19)&lt;=1200,1200,$B$19-0.05*$B$19)</f>
        <v>1200</v>
      </c>
      <c r="F19" s="21">
        <f>$B$19+0.05*$B$19</f>
        <v>1260</v>
      </c>
      <c r="G19" s="12"/>
      <c r="H19" s="11"/>
    </row>
    <row r="20" spans="1:8" ht="15.75" thickBot="1">
      <c r="A20" s="36" t="s">
        <v>4</v>
      </c>
      <c r="B20" s="19">
        <f>$B$18+$B$18*B11</f>
        <v>1320</v>
      </c>
      <c r="D20" s="47" t="s">
        <v>4</v>
      </c>
      <c r="E20" s="22">
        <f>$B$20-0.05*$B$20</f>
        <v>1254</v>
      </c>
      <c r="F20" s="23">
        <f>$B$20+0.05*$B$20</f>
        <v>1386</v>
      </c>
      <c r="G20" s="12"/>
      <c r="H20" s="11"/>
    </row>
    <row r="21" spans="1:8">
      <c r="A21" s="14"/>
      <c r="B21" s="16"/>
      <c r="C21" s="4"/>
      <c r="D21" s="14"/>
      <c r="E21" s="5"/>
    </row>
    <row r="22" spans="1:8">
      <c r="A22" s="78" t="s">
        <v>14</v>
      </c>
      <c r="B22" s="78"/>
      <c r="C22" s="4"/>
      <c r="D22" s="14"/>
      <c r="E22" s="5"/>
    </row>
    <row r="23" spans="1:8" ht="15.75" thickBot="1">
      <c r="A23" s="14"/>
      <c r="B23" s="16"/>
      <c r="C23" s="4"/>
      <c r="D23" s="77" t="s">
        <v>13</v>
      </c>
      <c r="E23" s="77"/>
      <c r="F23" s="77"/>
    </row>
    <row r="24" spans="1:8" ht="15.75" thickBot="1">
      <c r="A24" s="34" t="s">
        <v>5</v>
      </c>
      <c r="B24" s="40">
        <f>665.1+(9.563*$B$7)+(1.85*$B$8)-(4.676*$B$9)</f>
        <v>665.1</v>
      </c>
      <c r="C24" s="4"/>
      <c r="D24" s="14"/>
      <c r="E24" s="37" t="s">
        <v>16</v>
      </c>
      <c r="F24" s="38" t="s">
        <v>12</v>
      </c>
    </row>
    <row r="25" spans="1:8">
      <c r="A25" s="35" t="s">
        <v>3</v>
      </c>
      <c r="B25" s="41">
        <f>IF(($B$24*$B$10)&lt;1200,1200,$B$24*$B$10)</f>
        <v>1200</v>
      </c>
      <c r="C25" s="4"/>
      <c r="D25" s="39" t="s">
        <v>3</v>
      </c>
      <c r="E25" s="51">
        <f>IF(($B$25-0.05*$B$25)&lt;=1200,1200,$B$25-0.05*$B$25)</f>
        <v>1200</v>
      </c>
      <c r="F25" s="50">
        <f>$B$25+0.05*$B$25</f>
        <v>1260</v>
      </c>
    </row>
    <row r="26" spans="1:8">
      <c r="A26" s="35" t="s">
        <v>23</v>
      </c>
      <c r="B26" s="41">
        <f>IF(($B$25-$B$25*B11)&lt;1200,1200,$B$25-$B$25*B11)</f>
        <v>1200</v>
      </c>
      <c r="C26" s="4"/>
      <c r="D26" s="35" t="s">
        <v>23</v>
      </c>
      <c r="E26" s="52">
        <f>IF(($B$26-0.05*$B$26)&lt;=1200,1200,$B$26-0.05*$B$26)</f>
        <v>1200</v>
      </c>
      <c r="F26" s="21">
        <f>$B$26+0.05*$B$26</f>
        <v>1260</v>
      </c>
    </row>
    <row r="27" spans="1:8" ht="15.75" thickBot="1">
      <c r="A27" s="36" t="s">
        <v>4</v>
      </c>
      <c r="B27" s="42">
        <f>$B$25+$B$25*B11</f>
        <v>1320</v>
      </c>
      <c r="C27" s="4"/>
      <c r="D27" s="36" t="s">
        <v>4</v>
      </c>
      <c r="E27" s="43">
        <f>$B$27-0.05*$B$27</f>
        <v>1254</v>
      </c>
      <c r="F27" s="23">
        <f>$B$27+0.05*$B$27</f>
        <v>1386</v>
      </c>
    </row>
    <row r="28" spans="1:8">
      <c r="A28" s="14"/>
      <c r="B28" s="16"/>
      <c r="C28" s="4"/>
      <c r="D28" s="14"/>
      <c r="E28" s="5"/>
      <c r="F28" s="5"/>
    </row>
    <row r="29" spans="1:8">
      <c r="A29" s="12" t="s">
        <v>24</v>
      </c>
      <c r="B29" s="12"/>
      <c r="C29" s="12"/>
      <c r="D29" s="12"/>
      <c r="E29" s="12"/>
      <c r="F29" s="5"/>
    </row>
    <row r="30" spans="1:8" ht="15.75" thickBot="1">
      <c r="A30" s="14"/>
      <c r="B30" s="16"/>
      <c r="C30" s="4"/>
      <c r="D30" s="14"/>
      <c r="E30" s="5"/>
      <c r="F30" s="5"/>
    </row>
    <row r="31" spans="1:8" ht="15" customHeight="1">
      <c r="A31" s="79" t="s">
        <v>15</v>
      </c>
      <c r="B31" s="81">
        <v>2</v>
      </c>
    </row>
    <row r="32" spans="1:8" ht="31.5" customHeight="1" thickBot="1">
      <c r="A32" s="80"/>
      <c r="B32" s="82"/>
    </row>
    <row r="33" spans="1:5">
      <c r="A33" s="24"/>
      <c r="B33" s="25"/>
      <c r="C33" s="4"/>
      <c r="D33" s="4"/>
    </row>
    <row r="34" spans="1:5">
      <c r="A34" s="73" t="s">
        <v>19</v>
      </c>
      <c r="B34" s="73"/>
      <c r="C34" s="73"/>
      <c r="D34" s="73"/>
      <c r="E34" s="73"/>
    </row>
    <row r="35" spans="1:5" ht="15.75" thickBot="1"/>
    <row r="36" spans="1:5" ht="15.75" thickBot="1">
      <c r="A36" s="74" t="s">
        <v>18</v>
      </c>
      <c r="B36" s="75"/>
      <c r="D36" s="74" t="s">
        <v>17</v>
      </c>
      <c r="E36" s="75"/>
    </row>
    <row r="37" spans="1:5" ht="25.9" customHeight="1">
      <c r="A37" s="56" t="s">
        <v>20</v>
      </c>
      <c r="B37" s="40">
        <f>IF(((IF($B$31=1,B18,IF($B$31=2,B19,B20))*0.2)/4)&gt;=60,((IF($B$31=1,B18,IF($B$31=2,B19,B20))*0.2)/4),60)</f>
        <v>60</v>
      </c>
      <c r="D37" s="53" t="s">
        <v>0</v>
      </c>
      <c r="E37" s="40">
        <f>IF(((IF($B$31=1,B18,IF($B$31=2,B19,B20))*0.35)/4)&gt;(B7*2),(B7*2),((IF($B$31=1,B18,IF($B$31=2,B19,B20))*0.35)/4))</f>
        <v>0</v>
      </c>
    </row>
    <row r="38" spans="1:5">
      <c r="A38" s="32" t="s">
        <v>21</v>
      </c>
      <c r="B38" s="41">
        <f>IF(((IF($B$31=1,B18,IF($B$31=2,B19,B20))*0.25)/9)&lt;35,35,((IF($B$31=1,B18,IF($B$31=2,B19,B20))*0.25)/9))</f>
        <v>35</v>
      </c>
      <c r="D38" s="54" t="s">
        <v>1</v>
      </c>
      <c r="E38" s="41">
        <f>(IF($B$31=1,B18,IF($B$31=2,B19,B20))*0.35)/9</f>
        <v>46.666666666666664</v>
      </c>
    </row>
    <row r="39" spans="1:5" ht="15.75" thickBot="1">
      <c r="A39" s="33" t="s">
        <v>22</v>
      </c>
      <c r="B39" s="42">
        <f>(IF($B$31=1,B18,IF($B$31=2,B19,B20))*0.4)/4</f>
        <v>120</v>
      </c>
      <c r="D39" s="55" t="s">
        <v>2</v>
      </c>
      <c r="E39" s="42">
        <f>(IF($B$31=1,B18,IF($B$31=2,B19,B20))*0.55)/4</f>
        <v>165</v>
      </c>
    </row>
    <row r="41" spans="1:5">
      <c r="A41" s="14" t="s">
        <v>33</v>
      </c>
    </row>
    <row r="42" spans="1:5" ht="15.75" thickBot="1"/>
    <row r="43" spans="1:5">
      <c r="A43" s="70" t="s">
        <v>34</v>
      </c>
    </row>
    <row r="44" spans="1:5">
      <c r="A44" s="71"/>
    </row>
    <row r="45" spans="1:5">
      <c r="A45" s="71"/>
    </row>
    <row r="46" spans="1:5">
      <c r="A46" s="71"/>
    </row>
    <row r="47" spans="1:5" ht="15.75" thickBot="1">
      <c r="A47" s="72"/>
    </row>
  </sheetData>
  <mergeCells count="15">
    <mergeCell ref="A15:B15"/>
    <mergeCell ref="A1:E1"/>
    <mergeCell ref="A3:H3"/>
    <mergeCell ref="A5:H5"/>
    <mergeCell ref="A13:E13"/>
    <mergeCell ref="A43:A47"/>
    <mergeCell ref="A34:E34"/>
    <mergeCell ref="A36:B36"/>
    <mergeCell ref="D36:E36"/>
    <mergeCell ref="A16:B16"/>
    <mergeCell ref="D16:F16"/>
    <mergeCell ref="A22:B22"/>
    <mergeCell ref="D23:F23"/>
    <mergeCell ref="A31:A32"/>
    <mergeCell ref="B31:B3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>
      <selection activeCell="B7" sqref="B7"/>
    </sheetView>
  </sheetViews>
  <sheetFormatPr defaultRowHeight="15"/>
  <cols>
    <col min="1" max="1" width="42.28515625" customWidth="1"/>
    <col min="2" max="2" width="11.5703125" customWidth="1"/>
    <col min="4" max="4" width="36.85546875" customWidth="1"/>
    <col min="5" max="5" width="23.140625" bestFit="1" customWidth="1"/>
    <col min="6" max="6" width="24.140625" bestFit="1" customWidth="1"/>
    <col min="7" max="7" width="31" bestFit="1" customWidth="1"/>
    <col min="8" max="8" width="20" customWidth="1"/>
  </cols>
  <sheetData>
    <row r="1" spans="1:18" ht="18.75">
      <c r="A1" s="85" t="s">
        <v>31</v>
      </c>
      <c r="B1" s="86"/>
      <c r="C1" s="86"/>
      <c r="D1" s="86"/>
      <c r="E1" s="86"/>
    </row>
    <row r="3" spans="1:18">
      <c r="A3" s="87" t="s">
        <v>35</v>
      </c>
      <c r="B3" s="87"/>
      <c r="C3" s="87"/>
      <c r="D3" s="87"/>
      <c r="E3" s="87"/>
      <c r="F3" s="87"/>
      <c r="G3" s="87"/>
      <c r="H3" s="87"/>
    </row>
    <row r="5" spans="1:18">
      <c r="A5" s="87" t="s">
        <v>26</v>
      </c>
      <c r="B5" s="87"/>
      <c r="C5" s="87"/>
      <c r="D5" s="87"/>
      <c r="E5" s="87"/>
      <c r="F5" s="87"/>
      <c r="G5" s="87"/>
      <c r="H5" s="87"/>
    </row>
    <row r="6" spans="1:18" s="4" customFormat="1" ht="19.5" customHeight="1" thickBot="1">
      <c r="A6" s="3"/>
      <c r="B6" s="3"/>
      <c r="C6" s="3"/>
      <c r="D6" s="3"/>
      <c r="E6" s="3"/>
      <c r="J6" s="26"/>
      <c r="K6" s="27"/>
      <c r="L6" s="27"/>
      <c r="M6" s="27"/>
      <c r="N6" s="27"/>
      <c r="O6" s="27"/>
      <c r="P6" s="27"/>
      <c r="Q6" s="27"/>
      <c r="R6" s="27"/>
    </row>
    <row r="7" spans="1:18" s="4" customFormat="1" ht="18" customHeight="1">
      <c r="A7" s="29" t="s">
        <v>6</v>
      </c>
      <c r="B7" s="7"/>
      <c r="C7"/>
      <c r="D7" s="2"/>
      <c r="E7" s="2"/>
      <c r="J7" s="27"/>
      <c r="K7" s="27"/>
      <c r="L7" s="27"/>
      <c r="M7" s="27"/>
      <c r="N7" s="27"/>
      <c r="O7" s="27"/>
      <c r="P7" s="27"/>
      <c r="Q7" s="27"/>
      <c r="R7" s="27"/>
    </row>
    <row r="8" spans="1:18">
      <c r="A8" s="30" t="s">
        <v>8</v>
      </c>
      <c r="B8" s="8"/>
      <c r="D8" s="57"/>
      <c r="E8" s="6"/>
    </row>
    <row r="9" spans="1:18">
      <c r="A9" s="30" t="s">
        <v>9</v>
      </c>
      <c r="B9" s="8"/>
      <c r="D9" s="6"/>
      <c r="E9" s="6"/>
    </row>
    <row r="10" spans="1:18">
      <c r="A10" s="30" t="s">
        <v>25</v>
      </c>
      <c r="B10" s="8"/>
      <c r="D10" s="6"/>
      <c r="E10" s="6"/>
    </row>
    <row r="11" spans="1:18" ht="14.45" customHeight="1" thickBot="1">
      <c r="A11" s="31" t="s">
        <v>10</v>
      </c>
      <c r="B11" s="20">
        <v>0.1</v>
      </c>
      <c r="D11" s="9"/>
      <c r="E11" s="1"/>
    </row>
    <row r="12" spans="1:18" ht="14.45" customHeight="1">
      <c r="D12" s="9"/>
      <c r="E12" s="1"/>
    </row>
    <row r="13" spans="1:18" ht="14.45" customHeight="1">
      <c r="A13" s="88" t="s">
        <v>7</v>
      </c>
      <c r="B13" s="88"/>
      <c r="C13" s="88"/>
      <c r="D13" s="88"/>
      <c r="E13" s="88"/>
    </row>
    <row r="14" spans="1:18" ht="14.45" customHeight="1">
      <c r="A14" s="15"/>
      <c r="B14" s="15"/>
      <c r="C14" s="15"/>
      <c r="D14" s="15"/>
      <c r="E14" s="15"/>
    </row>
    <row r="15" spans="1:18" ht="14.45" customHeight="1">
      <c r="A15" s="83" t="s">
        <v>27</v>
      </c>
      <c r="B15" s="84"/>
      <c r="D15" s="1"/>
      <c r="E15" s="1"/>
    </row>
    <row r="16" spans="1:18" ht="15.75" thickBot="1">
      <c r="A16" s="76"/>
      <c r="B16" s="76"/>
      <c r="D16" s="89" t="s">
        <v>13</v>
      </c>
      <c r="E16" s="89"/>
      <c r="F16" s="89"/>
    </row>
    <row r="17" spans="1:8" ht="15.75" thickBot="1">
      <c r="A17" s="60" t="s">
        <v>5</v>
      </c>
      <c r="B17" s="17">
        <f>9.99*$B$7+6.25*$B$8-4.92*$B$9+5</f>
        <v>5</v>
      </c>
      <c r="D17" s="13"/>
      <c r="E17" s="66" t="s">
        <v>11</v>
      </c>
      <c r="F17" s="67" t="s">
        <v>12</v>
      </c>
      <c r="G17" s="13"/>
      <c r="H17" s="13"/>
    </row>
    <row r="18" spans="1:8">
      <c r="A18" s="59" t="s">
        <v>3</v>
      </c>
      <c r="B18" s="18">
        <f>IF(($B$17*B10)&lt;1200,1200,$B$17*B10)</f>
        <v>1200</v>
      </c>
      <c r="D18" s="62" t="s">
        <v>3</v>
      </c>
      <c r="E18" s="45">
        <f>IF(($B$18-0.05*$B$18)&lt;=1200,1200,$B$18-0.05*$B$18)</f>
        <v>1200</v>
      </c>
      <c r="F18" s="49">
        <f>$B$18+0.05*$B$18</f>
        <v>1260</v>
      </c>
      <c r="G18" s="12"/>
      <c r="H18" s="11"/>
    </row>
    <row r="19" spans="1:8">
      <c r="A19" s="59" t="s">
        <v>23</v>
      </c>
      <c r="B19" s="18">
        <f>IF(($B$18-B11*$B$18)&lt;=1200,1200,$B$18-B11*$B$18)</f>
        <v>1200</v>
      </c>
      <c r="D19" s="63" t="s">
        <v>23</v>
      </c>
      <c r="E19" s="48">
        <f>IF(($B$19-0.05*$B$19)&lt;=1200,1200,$B$19-0.05*$B$19)</f>
        <v>1200</v>
      </c>
      <c r="F19" s="21">
        <f>$B$19+0.05*$B$19</f>
        <v>1260</v>
      </c>
      <c r="G19" s="12"/>
      <c r="H19" s="11"/>
    </row>
    <row r="20" spans="1:8" ht="15.75" thickBot="1">
      <c r="A20" s="61" t="s">
        <v>4</v>
      </c>
      <c r="B20" s="19">
        <f>$B$18+$B$18*B11</f>
        <v>1320</v>
      </c>
      <c r="D20" s="64" t="s">
        <v>4</v>
      </c>
      <c r="E20" s="22">
        <f>$B$20-0.05*$B$20</f>
        <v>1254</v>
      </c>
      <c r="F20" s="23">
        <f>$B$20+0.05*$B$20</f>
        <v>1386</v>
      </c>
      <c r="G20" s="12"/>
      <c r="H20" s="11"/>
    </row>
    <row r="21" spans="1:8">
      <c r="A21" s="14"/>
      <c r="B21" s="16"/>
      <c r="C21" s="4"/>
      <c r="D21" s="14"/>
      <c r="E21" s="5"/>
    </row>
    <row r="22" spans="1:8">
      <c r="A22" s="78" t="s">
        <v>14</v>
      </c>
      <c r="B22" s="78"/>
      <c r="C22" s="4"/>
      <c r="D22" s="14"/>
      <c r="E22" s="5"/>
    </row>
    <row r="23" spans="1:8" ht="15.75" thickBot="1">
      <c r="A23" s="14"/>
      <c r="B23" s="16"/>
      <c r="C23" s="4"/>
      <c r="D23" s="89" t="s">
        <v>13</v>
      </c>
      <c r="E23" s="89"/>
      <c r="F23" s="89"/>
    </row>
    <row r="24" spans="1:8" ht="15.75" thickBot="1">
      <c r="A24" s="60" t="s">
        <v>5</v>
      </c>
      <c r="B24" s="40">
        <f>66.5+(13.75*$B$7)+(5.003*$B$8)-(6.755*$B$9)</f>
        <v>66.5</v>
      </c>
      <c r="C24" s="4"/>
      <c r="D24" s="14"/>
      <c r="E24" s="66" t="s">
        <v>16</v>
      </c>
      <c r="F24" s="67" t="s">
        <v>12</v>
      </c>
    </row>
    <row r="25" spans="1:8">
      <c r="A25" s="59" t="s">
        <v>3</v>
      </c>
      <c r="B25" s="41">
        <f>IF(($B$24*$B$10)&lt;1200,1200,$B$24*$B$10)</f>
        <v>1200</v>
      </c>
      <c r="C25" s="4"/>
      <c r="D25" s="65" t="s">
        <v>3</v>
      </c>
      <c r="E25" s="51">
        <f>IF(($B$25-0.05*$B$25)&lt;=1200,1200,$B$25-0.05*$B$25)</f>
        <v>1200</v>
      </c>
      <c r="F25" s="50">
        <f>$B$25+0.05*$B$25</f>
        <v>1260</v>
      </c>
    </row>
    <row r="26" spans="1:8">
      <c r="A26" s="59" t="s">
        <v>23</v>
      </c>
      <c r="B26" s="41">
        <f>IF(($B$25-$B$25*B11)&lt;1200,1200,$B$25-$B$25*B11)</f>
        <v>1200</v>
      </c>
      <c r="C26" s="4"/>
      <c r="D26" s="59" t="s">
        <v>23</v>
      </c>
      <c r="E26" s="52">
        <f>IF(($B$26-0.05*$B$26)&lt;=1200,1200,$B$26-0.05*$B$26)</f>
        <v>1200</v>
      </c>
      <c r="F26" s="21">
        <f>$B$26+0.05*$B$26</f>
        <v>1260</v>
      </c>
    </row>
    <row r="27" spans="1:8" ht="15.75" thickBot="1">
      <c r="A27" s="61" t="s">
        <v>4</v>
      </c>
      <c r="B27" s="42">
        <f>$B$25+$B$25*B11</f>
        <v>1320</v>
      </c>
      <c r="C27" s="4"/>
      <c r="D27" s="61" t="s">
        <v>4</v>
      </c>
      <c r="E27" s="43">
        <f>$B$27-0.05*$B$27</f>
        <v>1254</v>
      </c>
      <c r="F27" s="23">
        <f>$B$27+0.05*$B$27</f>
        <v>1386</v>
      </c>
    </row>
    <row r="28" spans="1:8">
      <c r="A28" s="14"/>
      <c r="B28" s="16"/>
      <c r="C28" s="4"/>
      <c r="D28" s="14"/>
      <c r="E28" s="5"/>
      <c r="F28" s="5"/>
    </row>
    <row r="29" spans="1:8">
      <c r="A29" s="12" t="s">
        <v>24</v>
      </c>
      <c r="B29" s="12"/>
      <c r="C29" s="12"/>
      <c r="D29" s="12"/>
      <c r="E29" s="12"/>
      <c r="F29" s="5"/>
    </row>
    <row r="30" spans="1:8" ht="15.75" thickBot="1">
      <c r="A30" s="14"/>
      <c r="B30" s="16"/>
      <c r="C30" s="4"/>
      <c r="D30" s="14"/>
      <c r="E30" s="5"/>
      <c r="F30" s="5"/>
    </row>
    <row r="31" spans="1:8" ht="15" customHeight="1">
      <c r="A31" s="79" t="s">
        <v>15</v>
      </c>
      <c r="B31" s="81">
        <v>2</v>
      </c>
    </row>
    <row r="32" spans="1:8" ht="31.5" customHeight="1" thickBot="1">
      <c r="A32" s="80"/>
      <c r="B32" s="82"/>
    </row>
    <row r="33" spans="1:5">
      <c r="A33" s="24"/>
      <c r="B33" s="25"/>
      <c r="C33" s="4"/>
      <c r="D33" s="4"/>
    </row>
    <row r="34" spans="1:5">
      <c r="A34" s="73" t="s">
        <v>19</v>
      </c>
      <c r="B34" s="73"/>
      <c r="C34" s="73"/>
      <c r="D34" s="73"/>
      <c r="E34" s="73"/>
    </row>
    <row r="35" spans="1:5" ht="15.75" thickBot="1"/>
    <row r="36" spans="1:5" ht="15.75" thickBot="1">
      <c r="A36" s="74" t="s">
        <v>18</v>
      </c>
      <c r="B36" s="75"/>
      <c r="D36" s="74" t="s">
        <v>17</v>
      </c>
      <c r="E36" s="75"/>
    </row>
    <row r="37" spans="1:5" ht="25.9" customHeight="1">
      <c r="A37" s="56" t="s">
        <v>20</v>
      </c>
      <c r="B37" s="40">
        <f>IF(((IF($B$31=1,B18,IF($B$31=2,B19,B20))*0.2)/4)&gt;(1.5*B7),1.5*B7,((IF($B$31=1,B18,IF($B$31=2,B19,B20))*0.2)/4))</f>
        <v>0</v>
      </c>
      <c r="D37" s="53" t="s">
        <v>0</v>
      </c>
      <c r="E37" s="40">
        <f>IF(((IF($B$31=1,B18,IF($B$31=2,B19,B20))*0.35)/4)&gt;(B7*2),(B7*2),((IF($B$31=1,B18,IF($B$31=2,B19,B20))*0.35)/4))</f>
        <v>0</v>
      </c>
    </row>
    <row r="38" spans="1:5">
      <c r="A38" s="32" t="s">
        <v>21</v>
      </c>
      <c r="B38" s="41">
        <f>IF(((IF($B$31=1,B18,IF($B$31=2,B19,B20))*0.25)/9)&lt;40,40,((IF($B$31=1,B18,IF($B$31=2,B19,B20))*0.25)/9))</f>
        <v>40</v>
      </c>
      <c r="D38" s="54" t="s">
        <v>1</v>
      </c>
      <c r="E38" s="41">
        <f>(IF($B$31=1,B18,IF($B$31=2,B19,B20))*0.35)/9</f>
        <v>46.666666666666664</v>
      </c>
    </row>
    <row r="39" spans="1:5" ht="15.75" thickBot="1">
      <c r="A39" s="33" t="s">
        <v>22</v>
      </c>
      <c r="B39" s="42">
        <f>(IF($B$31=1,B18,IF($B$31=2,B19,B20))*0.4)/4</f>
        <v>120</v>
      </c>
      <c r="D39" s="55" t="s">
        <v>2</v>
      </c>
      <c r="E39" s="42">
        <f>(IF($B$31=1,B18,IF($B$31=2,B19,B20))*0.55)/4</f>
        <v>165</v>
      </c>
    </row>
    <row r="41" spans="1:5">
      <c r="A41" s="14" t="s">
        <v>33</v>
      </c>
    </row>
    <row r="42" spans="1:5" ht="15.75" thickBot="1"/>
    <row r="43" spans="1:5">
      <c r="A43" s="70" t="s">
        <v>34</v>
      </c>
    </row>
    <row r="44" spans="1:5">
      <c r="A44" s="71"/>
    </row>
    <row r="45" spans="1:5">
      <c r="A45" s="71"/>
    </row>
    <row r="46" spans="1:5">
      <c r="A46" s="71"/>
    </row>
    <row r="47" spans="1:5" ht="15.75" thickBot="1">
      <c r="A47" s="72"/>
    </row>
  </sheetData>
  <mergeCells count="15">
    <mergeCell ref="A15:B15"/>
    <mergeCell ref="A43:A47"/>
    <mergeCell ref="A1:E1"/>
    <mergeCell ref="A3:H3"/>
    <mergeCell ref="A5:H5"/>
    <mergeCell ref="A13:E13"/>
    <mergeCell ref="A34:E34"/>
    <mergeCell ref="A36:B36"/>
    <mergeCell ref="D36:E36"/>
    <mergeCell ref="A16:B16"/>
    <mergeCell ref="D16:F16"/>
    <mergeCell ref="A22:B22"/>
    <mergeCell ref="D23:F23"/>
    <mergeCell ref="A31:A32"/>
    <mergeCell ref="B31:B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workbookViewId="0">
      <selection activeCell="D6" sqref="D6"/>
    </sheetView>
  </sheetViews>
  <sheetFormatPr defaultRowHeight="15"/>
  <cols>
    <col min="1" max="1" width="42.28515625" customWidth="1"/>
    <col min="2" max="2" width="11.5703125" customWidth="1"/>
    <col min="4" max="4" width="36.85546875" customWidth="1"/>
    <col min="5" max="5" width="23.140625" bestFit="1" customWidth="1"/>
    <col min="6" max="6" width="24.140625" bestFit="1" customWidth="1"/>
    <col min="7" max="7" width="31" bestFit="1" customWidth="1"/>
    <col min="8" max="8" width="20" customWidth="1"/>
  </cols>
  <sheetData>
    <row r="1" spans="1:18" ht="18.75">
      <c r="A1" s="85" t="s">
        <v>32</v>
      </c>
      <c r="B1" s="86"/>
      <c r="C1" s="86"/>
      <c r="D1" s="86"/>
      <c r="E1" s="86"/>
    </row>
    <row r="3" spans="1:18">
      <c r="A3" s="87" t="s">
        <v>28</v>
      </c>
      <c r="B3" s="87"/>
      <c r="C3" s="87"/>
      <c r="D3" s="87"/>
      <c r="E3" s="87"/>
      <c r="F3" s="87"/>
      <c r="G3" s="87"/>
      <c r="H3" s="87"/>
    </row>
    <row r="4" spans="1:18" s="4" customFormat="1" ht="19.5" customHeight="1" thickBot="1">
      <c r="A4" s="3"/>
      <c r="B4" s="3"/>
      <c r="C4" s="3"/>
      <c r="D4" s="3"/>
      <c r="E4" s="3"/>
      <c r="J4" s="26"/>
      <c r="K4" s="27"/>
      <c r="L4" s="27"/>
      <c r="M4" s="27"/>
      <c r="N4" s="27"/>
      <c r="O4" s="27"/>
      <c r="P4" s="27"/>
      <c r="Q4" s="27"/>
      <c r="R4" s="27"/>
    </row>
    <row r="5" spans="1:18" s="4" customFormat="1" ht="18" customHeight="1">
      <c r="A5" s="29" t="s">
        <v>6</v>
      </c>
      <c r="B5" s="7">
        <v>72</v>
      </c>
      <c r="C5"/>
      <c r="D5" s="2"/>
      <c r="E5" s="2"/>
      <c r="J5" s="27"/>
      <c r="K5" s="27"/>
      <c r="L5" s="27"/>
      <c r="M5" s="27"/>
      <c r="N5" s="27"/>
      <c r="O5" s="27"/>
      <c r="P5" s="27"/>
      <c r="Q5" s="27"/>
      <c r="R5" s="27"/>
    </row>
    <row r="6" spans="1:18">
      <c r="A6" s="30" t="s">
        <v>8</v>
      </c>
      <c r="B6" s="8">
        <v>168</v>
      </c>
      <c r="D6" s="57"/>
      <c r="E6" s="6"/>
    </row>
    <row r="7" spans="1:18">
      <c r="A7" s="30" t="s">
        <v>9</v>
      </c>
      <c r="B7" s="8">
        <v>34</v>
      </c>
      <c r="D7" s="6"/>
      <c r="E7" s="6"/>
    </row>
    <row r="8" spans="1:18">
      <c r="A8" s="30" t="s">
        <v>25</v>
      </c>
      <c r="B8" s="8">
        <v>1.375</v>
      </c>
      <c r="D8" s="6"/>
      <c r="E8" s="6"/>
    </row>
    <row r="9" spans="1:18" ht="14.45" customHeight="1" thickBot="1">
      <c r="A9" s="31" t="s">
        <v>10</v>
      </c>
      <c r="B9" s="20">
        <v>0.1</v>
      </c>
      <c r="D9" s="9"/>
      <c r="E9" s="1"/>
    </row>
    <row r="10" spans="1:18" ht="14.45" customHeight="1">
      <c r="D10" s="9"/>
      <c r="E10" s="1"/>
    </row>
    <row r="11" spans="1:18" ht="14.45" customHeight="1">
      <c r="A11" s="88" t="s">
        <v>7</v>
      </c>
      <c r="B11" s="88"/>
      <c r="C11" s="88"/>
      <c r="D11" s="88"/>
      <c r="E11" s="88"/>
    </row>
    <row r="12" spans="1:18" ht="14.45" customHeight="1">
      <c r="A12" s="28"/>
      <c r="B12" s="28"/>
      <c r="C12" s="28"/>
      <c r="D12" s="28"/>
      <c r="E12" s="28"/>
    </row>
    <row r="13" spans="1:18" ht="14.45" customHeight="1">
      <c r="A13" s="83" t="s">
        <v>27</v>
      </c>
      <c r="B13" s="84"/>
      <c r="D13" s="1"/>
      <c r="E13" s="1"/>
    </row>
    <row r="14" spans="1:18" ht="15.75" thickBot="1">
      <c r="A14" s="76"/>
      <c r="B14" s="76"/>
      <c r="D14" s="90" t="s">
        <v>13</v>
      </c>
      <c r="E14" s="90"/>
      <c r="F14" s="90"/>
    </row>
    <row r="15" spans="1:18" ht="15.75" thickBot="1">
      <c r="A15" s="34" t="s">
        <v>5</v>
      </c>
      <c r="B15" s="17">
        <f>9.99*$B$5+6.25*$B$6-4.92*$B$7-161</f>
        <v>1441</v>
      </c>
      <c r="D15" s="13"/>
      <c r="E15" s="37" t="s">
        <v>11</v>
      </c>
      <c r="F15" s="38" t="s">
        <v>12</v>
      </c>
      <c r="G15" s="13"/>
      <c r="H15" s="13"/>
    </row>
    <row r="16" spans="1:18">
      <c r="A16" s="35" t="s">
        <v>3</v>
      </c>
      <c r="B16" s="18">
        <f>IF(($B$15*B8)&lt;1200,1200,$B$15*B8)</f>
        <v>1981.375</v>
      </c>
      <c r="D16" s="46" t="s">
        <v>3</v>
      </c>
      <c r="E16" s="45">
        <f>IF(($B$16-0.05*$B$16)&lt;=1200,1200,$B$16-0.05*$B$16)</f>
        <v>1882.3062500000001</v>
      </c>
      <c r="F16" s="49">
        <f>$B$16+0.05*$B$16</f>
        <v>2080.4437499999999</v>
      </c>
      <c r="G16" s="12"/>
      <c r="H16" s="11"/>
    </row>
    <row r="17" spans="1:8">
      <c r="A17" s="35" t="s">
        <v>23</v>
      </c>
      <c r="B17" s="18">
        <f>IF(($B$16-B9*$B$16)&lt;=1200,1200,$B$16-B9*$B$16)</f>
        <v>1783.2375</v>
      </c>
      <c r="D17" s="44" t="s">
        <v>23</v>
      </c>
      <c r="E17" s="48">
        <f>IF(($B$17-0.05*$B$17)&lt;=1200,1200,$B$17-0.05*$B$17)</f>
        <v>1694.0756249999999</v>
      </c>
      <c r="F17" s="21">
        <f>$B$17+0.05*$B$17</f>
        <v>1872.399375</v>
      </c>
      <c r="G17" s="12"/>
      <c r="H17" s="11"/>
    </row>
    <row r="18" spans="1:8" ht="15.75" thickBot="1">
      <c r="A18" s="36" t="s">
        <v>4</v>
      </c>
      <c r="B18" s="19">
        <f>$B$16+$B$16*B9</f>
        <v>2179.5124999999998</v>
      </c>
      <c r="D18" s="47" t="s">
        <v>4</v>
      </c>
      <c r="E18" s="22">
        <f>$B$18-0.05*$B$18</f>
        <v>2070.5368749999998</v>
      </c>
      <c r="F18" s="23">
        <f>$B$18+0.05*$B$18</f>
        <v>2288.4881249999999</v>
      </c>
      <c r="G18" s="12"/>
      <c r="H18" s="11"/>
    </row>
    <row r="19" spans="1:8">
      <c r="A19" s="14"/>
      <c r="B19" s="16"/>
      <c r="C19" s="4"/>
      <c r="D19" s="14"/>
      <c r="E19" s="5"/>
    </row>
    <row r="20" spans="1:8">
      <c r="A20" s="78" t="s">
        <v>14</v>
      </c>
      <c r="B20" s="78"/>
      <c r="C20" s="4"/>
      <c r="D20" s="14"/>
      <c r="E20" s="5"/>
    </row>
    <row r="21" spans="1:8" ht="15.75" thickBot="1">
      <c r="A21" s="14"/>
      <c r="B21" s="16"/>
      <c r="C21" s="4"/>
      <c r="D21" s="90" t="s">
        <v>13</v>
      </c>
      <c r="E21" s="90"/>
      <c r="F21" s="90"/>
    </row>
    <row r="22" spans="1:8" ht="15.75" thickBot="1">
      <c r="A22" s="34" t="s">
        <v>5</v>
      </c>
      <c r="B22" s="40">
        <f>665.1+(9.563*$B$5)+(1.85*$B$6)-(4.676*$B$7)</f>
        <v>1505.452</v>
      </c>
      <c r="C22" s="4"/>
      <c r="D22" s="14"/>
      <c r="E22" s="37" t="s">
        <v>16</v>
      </c>
      <c r="F22" s="38" t="s">
        <v>12</v>
      </c>
    </row>
    <row r="23" spans="1:8">
      <c r="A23" s="35" t="s">
        <v>3</v>
      </c>
      <c r="B23" s="41">
        <f>IF(($B$22*$B$8)&lt;1200,1200,$B$22*$B$8)</f>
        <v>2069.9965000000002</v>
      </c>
      <c r="C23" s="4"/>
      <c r="D23" s="39" t="s">
        <v>3</v>
      </c>
      <c r="E23" s="51">
        <f>IF(($B$23-0.05*$B$23)&lt;=1200,1200,$B$23-0.05*$B$23)</f>
        <v>1966.4966750000001</v>
      </c>
      <c r="F23" s="50">
        <f>$B$23+0.05*$B$23</f>
        <v>2173.4963250000001</v>
      </c>
    </row>
    <row r="24" spans="1:8">
      <c r="A24" s="35" t="s">
        <v>23</v>
      </c>
      <c r="B24" s="41">
        <f>IF(($B$23-$B$23*B9)&lt;1200,1200,$B$23-$B$23*B9)</f>
        <v>1862.9968500000002</v>
      </c>
      <c r="C24" s="4"/>
      <c r="D24" s="35" t="s">
        <v>23</v>
      </c>
      <c r="E24" s="52">
        <f>IF(($B$24-0.05*$B$24)&lt;=1200,1200,$B$24-0.05*$B$24)</f>
        <v>1769.8470075000002</v>
      </c>
      <c r="F24" s="21">
        <f>$B$24+0.05*$B$24</f>
        <v>1956.1466925000002</v>
      </c>
    </row>
    <row r="25" spans="1:8" ht="15.75" thickBot="1">
      <c r="A25" s="36" t="s">
        <v>4</v>
      </c>
      <c r="B25" s="42">
        <f>$B$23+$B$23*B9</f>
        <v>2276.9961500000004</v>
      </c>
      <c r="C25" s="4"/>
      <c r="D25" s="36" t="s">
        <v>4</v>
      </c>
      <c r="E25" s="43">
        <f>$B$25-0.05*$B$25</f>
        <v>2163.1463425000002</v>
      </c>
      <c r="F25" s="23">
        <f>$B$25+0.05*$B$25</f>
        <v>2390.8459575000006</v>
      </c>
    </row>
    <row r="26" spans="1:8">
      <c r="A26" s="14"/>
      <c r="B26" s="16"/>
      <c r="C26" s="4"/>
      <c r="D26" s="14"/>
      <c r="E26" s="5"/>
      <c r="F26" s="5"/>
    </row>
    <row r="27" spans="1:8">
      <c r="A27" s="12" t="s">
        <v>29</v>
      </c>
      <c r="B27" s="12"/>
      <c r="C27" s="12"/>
      <c r="D27" s="12"/>
      <c r="E27" s="12"/>
      <c r="F27" s="5"/>
    </row>
    <row r="28" spans="1:8" ht="15.75" thickBot="1">
      <c r="A28" s="14"/>
      <c r="B28" s="16"/>
      <c r="C28" s="4"/>
      <c r="D28" s="14"/>
      <c r="E28" s="5"/>
      <c r="F28" s="5"/>
    </row>
    <row r="29" spans="1:8" ht="15" customHeight="1">
      <c r="A29" s="79" t="s">
        <v>15</v>
      </c>
      <c r="B29" s="81">
        <v>2</v>
      </c>
    </row>
    <row r="30" spans="1:8" ht="31.5" customHeight="1" thickBot="1">
      <c r="A30" s="80"/>
      <c r="B30" s="82"/>
    </row>
    <row r="31" spans="1:8">
      <c r="A31" s="24"/>
      <c r="B31" s="25"/>
      <c r="C31" s="4"/>
      <c r="D31" s="4"/>
    </row>
    <row r="32" spans="1:8">
      <c r="A32" s="73" t="s">
        <v>19</v>
      </c>
      <c r="B32" s="73"/>
      <c r="C32" s="73"/>
      <c r="D32" s="73"/>
      <c r="E32" s="73"/>
    </row>
    <row r="33" spans="1:5" ht="15.75" thickBot="1"/>
    <row r="34" spans="1:5" ht="15.75" thickBot="1">
      <c r="A34" s="74" t="s">
        <v>18</v>
      </c>
      <c r="B34" s="75"/>
      <c r="D34" s="74" t="s">
        <v>17</v>
      </c>
      <c r="E34" s="75"/>
    </row>
    <row r="35" spans="1:5" ht="25.9" customHeight="1">
      <c r="A35" s="56" t="s">
        <v>20</v>
      </c>
      <c r="B35" s="40">
        <f>IF(((IF($B$29=1,B16,IF($B$29=2,B17,B18))*0.2)/4)&gt;=60,((IF($B$29=1,B16,IF($B$29=2,B17,B18))*0.2)/4),60)</f>
        <v>89.161875000000009</v>
      </c>
      <c r="D35" s="53" t="s">
        <v>0</v>
      </c>
      <c r="E35" s="40">
        <f>IF(((IF($B$29=1,B16,IF($B$29=2,B17,B18))*0.35)/4)&gt;(B5*2),(B5*2),((IF($B$29=1,B16,IF($B$29=2,B17,B18))*0.35)/4))</f>
        <v>144</v>
      </c>
    </row>
    <row r="36" spans="1:5">
      <c r="A36" s="32" t="s">
        <v>21</v>
      </c>
      <c r="B36" s="41">
        <f>IF(((IF($B$29=1,B16,IF($B$29=2,B17,B18))*0.25)/9)&lt;35,35,((IF($B$29=1,B16,IF($B$29=2,B17,B18))*0.25)/9))</f>
        <v>49.534374999999997</v>
      </c>
      <c r="D36" s="54" t="s">
        <v>1</v>
      </c>
      <c r="E36" s="41">
        <f>(IF($B$29=1,B16,IF($B$29=2,B17,B18))*0.35)/9</f>
        <v>69.348124999999996</v>
      </c>
    </row>
    <row r="37" spans="1:5" ht="15.75" thickBot="1">
      <c r="A37" s="33" t="s">
        <v>22</v>
      </c>
      <c r="B37" s="42">
        <f>(IF($B$29=1,B16,IF($B$29=2,B17,B18))*0.4)/4</f>
        <v>178.32375000000002</v>
      </c>
      <c r="D37" s="55" t="s">
        <v>2</v>
      </c>
      <c r="E37" s="42">
        <f>(IF($B$29=1,B16,IF($B$29=2,B17,B18))*0.55)/4</f>
        <v>245.19515625000003</v>
      </c>
    </row>
    <row r="38" spans="1:5" ht="15.75" thickBot="1"/>
    <row r="39" spans="1:5">
      <c r="A39" s="70" t="s">
        <v>36</v>
      </c>
    </row>
    <row r="40" spans="1:5">
      <c r="A40" s="71"/>
    </row>
    <row r="41" spans="1:5">
      <c r="A41" s="71"/>
    </row>
    <row r="42" spans="1:5">
      <c r="A42" s="71"/>
    </row>
    <row r="43" spans="1:5" ht="15.75" thickBot="1">
      <c r="A43" s="72"/>
    </row>
    <row r="44" spans="1:5">
      <c r="A44" s="58"/>
      <c r="B44" s="58"/>
    </row>
    <row r="45" spans="1:5">
      <c r="A45" s="1"/>
      <c r="B45" s="1"/>
    </row>
  </sheetData>
  <mergeCells count="14">
    <mergeCell ref="A1:E1"/>
    <mergeCell ref="A3:H3"/>
    <mergeCell ref="A11:E11"/>
    <mergeCell ref="A13:B13"/>
    <mergeCell ref="A32:E32"/>
    <mergeCell ref="A34:B34"/>
    <mergeCell ref="D34:E34"/>
    <mergeCell ref="A39:A43"/>
    <mergeCell ref="A14:B14"/>
    <mergeCell ref="D14:F14"/>
    <mergeCell ref="A20:B20"/>
    <mergeCell ref="D21:F21"/>
    <mergeCell ref="A29:A30"/>
    <mergeCell ref="B29:B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женщин</vt:lpstr>
      <vt:lpstr>Для мужчин</vt:lpstr>
      <vt:lpstr>Пример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105.5</dc:creator>
  <cp:lastModifiedBy>1</cp:lastModifiedBy>
  <dcterms:created xsi:type="dcterms:W3CDTF">2015-12-12T20:42:44Z</dcterms:created>
  <dcterms:modified xsi:type="dcterms:W3CDTF">2016-10-05T17:50:30Z</dcterms:modified>
</cp:coreProperties>
</file>